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8_{210092BE-920E-40E8-8E51-D323433CE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resentationsmall" sheetId="8" r:id="rId1"/>
    <sheet name="Blad1" sheetId="7" r:id="rId2"/>
  </sheets>
  <definedNames>
    <definedName name="GiltigaVal" localSheetId="0">#REF!</definedName>
    <definedName name="GiltigaV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8" l="1"/>
  <c r="E13" i="8"/>
  <c r="E14" i="8"/>
  <c r="E15" i="8"/>
  <c r="D16" i="8"/>
  <c r="K9" i="8" s="1"/>
  <c r="E21" i="8"/>
  <c r="D22" i="8"/>
  <c r="H13" i="8" s="1"/>
  <c r="D24" i="8"/>
  <c r="D25" i="8"/>
  <c r="G38" i="8"/>
  <c r="G39" i="8"/>
  <c r="E42" i="8"/>
  <c r="E43" i="8" s="1"/>
  <c r="E44" i="8"/>
  <c r="G44" i="8"/>
  <c r="G45" i="8"/>
  <c r="C49" i="8"/>
  <c r="D49" i="8"/>
  <c r="C50" i="8"/>
  <c r="D50" i="8"/>
  <c r="H71" i="8"/>
  <c r="H72" i="8"/>
  <c r="H73" i="8"/>
  <c r="E41" i="8" l="1"/>
  <c r="E16" i="8"/>
  <c r="E35" i="8" s="1"/>
  <c r="F15" i="8"/>
  <c r="F13" i="8"/>
  <c r="E38" i="8"/>
  <c r="E49" i="8" s="1"/>
  <c r="E45" i="8"/>
  <c r="D26" i="8"/>
  <c r="F16" i="8"/>
  <c r="D32" i="8" l="1"/>
  <c r="E32" i="8" s="1"/>
  <c r="K8" i="8"/>
  <c r="K10" i="8"/>
  <c r="O8" i="8"/>
  <c r="D28" i="8"/>
  <c r="D27" i="8"/>
  <c r="D29" i="8"/>
  <c r="E27" i="8" l="1"/>
  <c r="E29" i="8"/>
  <c r="E28" i="8" l="1"/>
  <c r="E36" i="8" s="1"/>
  <c r="E37" i="8" s="1"/>
  <c r="E48" i="8" s="1"/>
  <c r="E39" i="8" l="1"/>
  <c r="E50" i="8" s="1"/>
</calcChain>
</file>

<file path=xl/sharedStrings.xml><?xml version="1.0" encoding="utf-8"?>
<sst xmlns="http://schemas.openxmlformats.org/spreadsheetml/2006/main" count="101" uniqueCount="75">
  <si>
    <t>Moms</t>
  </si>
  <si>
    <t>Avdragsgill moms</t>
  </si>
  <si>
    <t>Avdragsgill representation</t>
  </si>
  <si>
    <t>Ej avdragsgill representation</t>
  </si>
  <si>
    <t>Antal personer</t>
  </si>
  <si>
    <t>Manuell ingående moms</t>
  </si>
  <si>
    <t>Kr exkl moms</t>
  </si>
  <si>
    <t>kr</t>
  </si>
  <si>
    <t>Kvitto/faktura inkl moms</t>
  </si>
  <si>
    <t>Moms  enligt fakura</t>
  </si>
  <si>
    <t>Nettobelopp att fördela</t>
  </si>
  <si>
    <t>Momsjustering att kontera</t>
  </si>
  <si>
    <t>Totala kringkostnader inkl moms</t>
  </si>
  <si>
    <t>Alkohol</t>
  </si>
  <si>
    <t xml:space="preserve">Beräkningsunderlag alt 1 schablon </t>
  </si>
  <si>
    <t>Huvudaklig del mat</t>
  </si>
  <si>
    <t>Repres &gt; 300 kr/pers</t>
  </si>
  <si>
    <t>Schablon 46 kr</t>
  </si>
  <si>
    <t>Schablonavdrag</t>
  </si>
  <si>
    <t>Innhehåller alkohol</t>
  </si>
  <si>
    <t>Schablon 36 kr</t>
  </si>
  <si>
    <t>Beräkning enligt faktisk kostnad</t>
  </si>
  <si>
    <t>Mat o alkohol</t>
  </si>
  <si>
    <t>Mat och dryck</t>
  </si>
  <si>
    <t>Tot inklusive moms</t>
  </si>
  <si>
    <t>Intern</t>
  </si>
  <si>
    <t>Fyll i gröna fält</t>
  </si>
  <si>
    <t>Differens</t>
  </si>
  <si>
    <t>(X)</t>
  </si>
  <si>
    <t>Moms enligt faktura</t>
  </si>
  <si>
    <t>Total mat och dryck inkl moms</t>
  </si>
  <si>
    <t>Artister, teater, lokalhyra etc</t>
  </si>
  <si>
    <t>Konterings- och beräkningsmall - extern och intern representation</t>
  </si>
  <si>
    <r>
      <t xml:space="preserve">Här skriver du in </t>
    </r>
    <r>
      <rPr>
        <b/>
        <sz val="11"/>
        <color theme="1"/>
        <rFont val="Calibri"/>
        <family val="2"/>
        <scheme val="minor"/>
      </rPr>
      <t>namn</t>
    </r>
    <r>
      <rPr>
        <sz val="11"/>
        <color theme="1"/>
        <rFont val="Calibri"/>
        <family val="2"/>
        <scheme val="minor"/>
      </rPr>
      <t xml:space="preserve"> på de som varit med, vilket </t>
    </r>
    <r>
      <rPr>
        <b/>
        <sz val="11"/>
        <color theme="1"/>
        <rFont val="Calibri"/>
        <family val="2"/>
        <scheme val="minor"/>
      </rPr>
      <t>företag</t>
    </r>
    <r>
      <rPr>
        <sz val="11"/>
        <color theme="1"/>
        <rFont val="Calibri"/>
        <family val="2"/>
        <scheme val="minor"/>
      </rPr>
      <t xml:space="preserve"> personerna representerat samt </t>
    </r>
    <r>
      <rPr>
        <b/>
        <sz val="11"/>
        <color theme="1"/>
        <rFont val="Calibri"/>
        <family val="2"/>
        <scheme val="minor"/>
      </rPr>
      <t xml:space="preserve">syfte </t>
    </r>
    <r>
      <rPr>
        <sz val="11"/>
        <color theme="1"/>
        <rFont val="Calibri"/>
        <family val="2"/>
        <scheme val="minor"/>
      </rPr>
      <t>med representationen</t>
    </r>
  </si>
  <si>
    <t>Namn</t>
  </si>
  <si>
    <t>Företag</t>
  </si>
  <si>
    <t>Syfte</t>
  </si>
  <si>
    <t>Löneavdrag för medföljande familjemedlem?</t>
  </si>
  <si>
    <t>Ja (x)</t>
  </si>
  <si>
    <t>Nej (x)</t>
  </si>
  <si>
    <t>Mallen får inte spridas utanför SKAB-koncernen</t>
  </si>
  <si>
    <t>Jack</t>
  </si>
  <si>
    <t>Avdragsgill representation - enklare förtäring</t>
  </si>
  <si>
    <t>Mat 12%</t>
  </si>
  <si>
    <t>Mat 25%</t>
  </si>
  <si>
    <t>#983303-Lathund för representation</t>
  </si>
  <si>
    <t>För eventuella frågor kontakta ekonomi@skekraft.se</t>
  </si>
  <si>
    <t>SÅHÄR KONTERAR DU DIN FAKTURA</t>
  </si>
  <si>
    <t>Kom ihåg att fylla i momsen på kringkostnader</t>
  </si>
  <si>
    <t>Kringkostnader exkl. moms</t>
  </si>
  <si>
    <t>Här hittar du information om vad som gäller vid representation</t>
  </si>
  <si>
    <t>Kringkostnader enl. faktura</t>
  </si>
  <si>
    <t>Mat enl. faktura</t>
  </si>
  <si>
    <t>Extern</t>
  </si>
  <si>
    <r>
      <t xml:space="preserve">Moms att justera (OBS! Minusbelopp)         </t>
    </r>
    <r>
      <rPr>
        <b/>
        <sz val="12"/>
        <rFont val="Calibri"/>
        <family val="2"/>
        <scheme val="minor"/>
      </rPr>
      <t>2648</t>
    </r>
  </si>
  <si>
    <t>x</t>
  </si>
  <si>
    <t>Anton Uppströmer</t>
  </si>
  <si>
    <t>Skellefteå Kraft</t>
  </si>
  <si>
    <t xml:space="preserve">Vård av befintliga kunder och partners. </t>
  </si>
  <si>
    <t>Emma Bäcklund</t>
  </si>
  <si>
    <t>Stefan Johansson</t>
  </si>
  <si>
    <t>Fumex AB</t>
  </si>
  <si>
    <t>Robert Öhgren</t>
  </si>
  <si>
    <t>Runar Furtenbach</t>
  </si>
  <si>
    <t>Ullas hemtjänstservice i Skellefteå AB</t>
  </si>
  <si>
    <t>Frej Furtenbach</t>
  </si>
  <si>
    <t>Jonas Viklund</t>
  </si>
  <si>
    <t>Viklunds Lantbruk</t>
  </si>
  <si>
    <t>Markus Viklund</t>
  </si>
  <si>
    <t>Joakim Thoren</t>
  </si>
  <si>
    <t>Nordramp AB</t>
  </si>
  <si>
    <t>Torgny Andersson</t>
  </si>
  <si>
    <t>Caroline Idenäs</t>
  </si>
  <si>
    <t>Reseproducenten</t>
  </si>
  <si>
    <t>Cecilia Ärlebo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</si>
</sst>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8"/>
      <color theme="7" tint="0.7999816888943144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3" fontId="3" fillId="2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4" fontId="0" fillId="3" borderId="0" xfId="0" applyNumberFormat="1" applyFill="1"/>
    <xf numFmtId="164" fontId="0" fillId="3" borderId="0" xfId="1" applyNumberFormat="1" applyFont="1" applyFill="1"/>
    <xf numFmtId="3" fontId="0" fillId="3" borderId="0" xfId="0" applyNumberFormat="1" applyFill="1"/>
    <xf numFmtId="0" fontId="2" fillId="4" borderId="0" xfId="0" applyFont="1" applyFill="1"/>
    <xf numFmtId="0" fontId="0" fillId="3" borderId="0" xfId="0" applyFill="1"/>
    <xf numFmtId="0" fontId="2" fillId="3" borderId="0" xfId="0" applyFont="1" applyFill="1"/>
    <xf numFmtId="0" fontId="6" fillId="3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3" fontId="0" fillId="0" borderId="0" xfId="0" applyNumberFormat="1"/>
    <xf numFmtId="4" fontId="0" fillId="0" borderId="0" xfId="0" applyNumberFormat="1"/>
    <xf numFmtId="9" fontId="0" fillId="0" borderId="0" xfId="0" applyNumberFormat="1"/>
    <xf numFmtId="3" fontId="0" fillId="3" borderId="0" xfId="0" applyNumberFormat="1" applyFill="1" applyAlignment="1">
      <alignment horizontal="right"/>
    </xf>
    <xf numFmtId="0" fontId="3" fillId="2" borderId="0" xfId="0" applyFont="1" applyFill="1"/>
    <xf numFmtId="164" fontId="0" fillId="0" borderId="0" xfId="1" applyNumberFormat="1" applyFont="1" applyFill="1" applyBorder="1"/>
    <xf numFmtId="0" fontId="7" fillId="3" borderId="0" xfId="0" applyFont="1" applyFill="1"/>
    <xf numFmtId="0" fontId="0" fillId="6" borderId="1" xfId="0" applyFill="1" applyBorder="1" applyProtection="1">
      <protection locked="0"/>
    </xf>
    <xf numFmtId="0" fontId="3" fillId="3" borderId="0" xfId="0" applyFont="1" applyFill="1" applyAlignment="1">
      <alignment horizontal="center"/>
    </xf>
    <xf numFmtId="0" fontId="0" fillId="6" borderId="1" xfId="0" applyFill="1" applyBorder="1" applyAlignment="1" applyProtection="1">
      <alignment horizontal="center"/>
      <protection locked="0"/>
    </xf>
    <xf numFmtId="0" fontId="5" fillId="3" borderId="0" xfId="0" applyFont="1" applyFill="1"/>
    <xf numFmtId="3" fontId="3" fillId="0" borderId="0" xfId="0" applyNumberFormat="1" applyFont="1" applyAlignment="1">
      <alignment horizontal="center"/>
    </xf>
    <xf numFmtId="3" fontId="0" fillId="3" borderId="0" xfId="0" applyNumberFormat="1" applyFill="1" applyAlignment="1">
      <alignment horizontal="center"/>
    </xf>
    <xf numFmtId="0" fontId="9" fillId="3" borderId="0" xfId="0" applyFont="1" applyFill="1"/>
    <xf numFmtId="164" fontId="11" fillId="3" borderId="0" xfId="1" applyNumberFormat="1" applyFont="1" applyFill="1"/>
    <xf numFmtId="4" fontId="0" fillId="6" borderId="10" xfId="0" applyNumberFormat="1" applyFill="1" applyBorder="1" applyProtection="1">
      <protection locked="0"/>
    </xf>
    <xf numFmtId="4" fontId="0" fillId="6" borderId="11" xfId="0" applyNumberFormat="1" applyFill="1" applyBorder="1" applyProtection="1">
      <protection locked="0"/>
    </xf>
    <xf numFmtId="4" fontId="3" fillId="3" borderId="12" xfId="0" applyNumberFormat="1" applyFont="1" applyFill="1" applyBorder="1"/>
    <xf numFmtId="164" fontId="12" fillId="3" borderId="0" xfId="1" applyNumberFormat="1" applyFont="1" applyFill="1"/>
    <xf numFmtId="0" fontId="8" fillId="3" borderId="0" xfId="0" applyFont="1" applyFill="1"/>
    <xf numFmtId="0" fontId="10" fillId="2" borderId="0" xfId="0" applyFont="1" applyFill="1"/>
    <xf numFmtId="0" fontId="14" fillId="2" borderId="0" xfId="0" applyFont="1" applyFill="1"/>
    <xf numFmtId="3" fontId="0" fillId="6" borderId="1" xfId="0" applyNumberFormat="1" applyFill="1" applyBorder="1" applyAlignment="1" applyProtection="1">
      <alignment horizontal="center"/>
      <protection locked="0"/>
    </xf>
    <xf numFmtId="0" fontId="0" fillId="6" borderId="15" xfId="0" applyFill="1" applyBorder="1" applyProtection="1">
      <protection locked="0"/>
    </xf>
    <xf numFmtId="4" fontId="0" fillId="5" borderId="9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1" fontId="3" fillId="5" borderId="8" xfId="0" applyNumberFormat="1" applyFont="1" applyFill="1" applyBorder="1"/>
    <xf numFmtId="4" fontId="0" fillId="5" borderId="7" xfId="0" applyNumberFormat="1" applyFill="1" applyBorder="1" applyAlignment="1">
      <alignment horizontal="center"/>
    </xf>
    <xf numFmtId="0" fontId="0" fillId="3" borderId="6" xfId="0" applyFill="1" applyBorder="1"/>
    <xf numFmtId="4" fontId="15" fillId="5" borderId="0" xfId="0" applyNumberFormat="1" applyFont="1" applyFill="1" applyAlignment="1">
      <alignment horizontal="left"/>
    </xf>
    <xf numFmtId="3" fontId="15" fillId="5" borderId="0" xfId="0" applyNumberFormat="1" applyFont="1" applyFill="1" applyAlignment="1">
      <alignment horizontal="right"/>
    </xf>
    <xf numFmtId="1" fontId="16" fillId="5" borderId="0" xfId="0" applyNumberFormat="1" applyFont="1" applyFill="1" applyAlignment="1">
      <alignment horizontal="right"/>
    </xf>
    <xf numFmtId="4" fontId="19" fillId="5" borderId="3" xfId="0" applyNumberFormat="1" applyFont="1" applyFill="1" applyBorder="1"/>
    <xf numFmtId="4" fontId="19" fillId="5" borderId="2" xfId="0" applyNumberFormat="1" applyFont="1" applyFill="1" applyBorder="1"/>
    <xf numFmtId="0" fontId="0" fillId="3" borderId="16" xfId="0" applyFill="1" applyBorder="1"/>
    <xf numFmtId="0" fontId="0" fillId="2" borderId="17" xfId="0" applyFill="1" applyBorder="1"/>
    <xf numFmtId="0" fontId="20" fillId="2" borderId="0" xfId="0" applyFont="1" applyFill="1" applyAlignment="1">
      <alignment horizontal="left"/>
    </xf>
    <xf numFmtId="3" fontId="21" fillId="2" borderId="0" xfId="0" applyNumberFormat="1" applyFont="1" applyFill="1"/>
    <xf numFmtId="0" fontId="21" fillId="2" borderId="18" xfId="0" applyFont="1" applyFill="1" applyBorder="1"/>
    <xf numFmtId="0" fontId="20" fillId="2" borderId="0" xfId="0" applyFont="1" applyFill="1"/>
    <xf numFmtId="3" fontId="22" fillId="2" borderId="0" xfId="0" applyNumberFormat="1" applyFont="1" applyFill="1"/>
    <xf numFmtId="3" fontId="23" fillId="2" borderId="0" xfId="0" applyNumberFormat="1" applyFont="1" applyFill="1"/>
    <xf numFmtId="0" fontId="23" fillId="2" borderId="18" xfId="0" applyFont="1" applyFill="1" applyBorder="1"/>
    <xf numFmtId="0" fontId="0" fillId="2" borderId="19" xfId="0" applyFill="1" applyBorder="1"/>
    <xf numFmtId="0" fontId="0" fillId="2" borderId="20" xfId="0" applyFill="1" applyBorder="1"/>
    <xf numFmtId="3" fontId="0" fillId="2" borderId="20" xfId="0" applyNumberFormat="1" applyFill="1" applyBorder="1"/>
    <xf numFmtId="3" fontId="21" fillId="2" borderId="20" xfId="0" applyNumberFormat="1" applyFont="1" applyFill="1" applyBorder="1"/>
    <xf numFmtId="0" fontId="21" fillId="2" borderId="21" xfId="0" applyFont="1" applyFill="1" applyBorder="1"/>
    <xf numFmtId="0" fontId="0" fillId="2" borderId="22" xfId="0" applyFill="1" applyBorder="1"/>
    <xf numFmtId="0" fontId="13" fillId="2" borderId="23" xfId="0" applyFont="1" applyFill="1" applyBorder="1"/>
    <xf numFmtId="0" fontId="14" fillId="2" borderId="23" xfId="0" applyFont="1" applyFill="1" applyBorder="1" applyAlignment="1">
      <alignment horizontal="left"/>
    </xf>
    <xf numFmtId="0" fontId="0" fillId="2" borderId="23" xfId="0" applyFill="1" applyBorder="1"/>
    <xf numFmtId="0" fontId="20" fillId="2" borderId="23" xfId="0" applyFont="1" applyFill="1" applyBorder="1" applyAlignment="1">
      <alignment horizontal="left"/>
    </xf>
    <xf numFmtId="3" fontId="21" fillId="2" borderId="23" xfId="0" applyNumberFormat="1" applyFont="1" applyFill="1" applyBorder="1"/>
    <xf numFmtId="0" fontId="21" fillId="2" borderId="24" xfId="0" applyFont="1" applyFill="1" applyBorder="1"/>
    <xf numFmtId="3" fontId="24" fillId="2" borderId="20" xfId="0" applyNumberFormat="1" applyFont="1" applyFill="1" applyBorder="1"/>
    <xf numFmtId="0" fontId="0" fillId="6" borderId="15" xfId="0" applyFill="1" applyBorder="1" applyAlignment="1" applyProtection="1">
      <alignment horizontal="center"/>
      <protection locked="0"/>
    </xf>
    <xf numFmtId="4" fontId="0" fillId="5" borderId="3" xfId="0" applyNumberFormat="1" applyFill="1" applyBorder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5" borderId="4" xfId="0" applyNumberFormat="1" applyFill="1" applyBorder="1" applyAlignment="1">
      <alignment horizontal="center"/>
    </xf>
    <xf numFmtId="4" fontId="0" fillId="5" borderId="6" xfId="0" applyNumberFormat="1" applyFill="1" applyBorder="1" applyAlignment="1">
      <alignment horizontal="center"/>
    </xf>
    <xf numFmtId="4" fontId="17" fillId="5" borderId="0" xfId="0" applyNumberFormat="1" applyFont="1" applyFill="1" applyAlignment="1">
      <alignment horizontal="center"/>
    </xf>
    <xf numFmtId="4" fontId="17" fillId="5" borderId="6" xfId="0" applyNumberFormat="1" applyFont="1" applyFill="1" applyBorder="1" applyAlignment="1">
      <alignment horizontal="center"/>
    </xf>
    <xf numFmtId="4" fontId="0" fillId="6" borderId="13" xfId="0" applyNumberFormat="1" applyFill="1" applyBorder="1" applyAlignment="1" applyProtection="1">
      <alignment horizontal="center"/>
      <protection locked="0"/>
    </xf>
    <xf numFmtId="4" fontId="0" fillId="6" borderId="14" xfId="0" applyNumberForma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0" fontId="4" fillId="4" borderId="6" xfId="0" applyFont="1" applyFill="1" applyBorder="1" applyAlignment="1">
      <alignment horizontal="center"/>
    </xf>
    <xf numFmtId="4" fontId="0" fillId="5" borderId="13" xfId="0" applyNumberFormat="1" applyFill="1" applyBorder="1" applyAlignment="1">
      <alignment horizontal="center"/>
    </xf>
    <xf numFmtId="4" fontId="0" fillId="5" borderId="14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6" borderId="15" xfId="0" applyFill="1" applyBorder="1" applyAlignment="1" applyProtection="1">
      <alignment horizontal="left" wrapText="1"/>
      <protection locked="0"/>
    </xf>
    <xf numFmtId="4" fontId="18" fillId="5" borderId="5" xfId="0" applyNumberFormat="1" applyFont="1" applyFill="1" applyBorder="1" applyAlignment="1">
      <alignment horizontal="left"/>
    </xf>
    <xf numFmtId="4" fontId="18" fillId="5" borderId="0" xfId="0" applyNumberFormat="1" applyFont="1" applyFill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211666</xdr:colOff>
      <xdr:row>0</xdr:row>
      <xdr:rowOff>0</xdr:rowOff>
    </xdr:from>
    <xdr:ext cx="2668058" cy="890058"/>
    <xdr:pic>
      <xdr:nvPicPr>
        <xdr:cNvPr id="2" name="Bildobjek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0"/>
          <a:ext cx="2668058" cy="890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116417</xdr:colOff>
      <xdr:row>47</xdr:row>
      <xdr:rowOff>158748</xdr:rowOff>
    </xdr:from>
    <xdr:to>
      <xdr:col>7</xdr:col>
      <xdr:colOff>148166</xdr:colOff>
      <xdr:row>49</xdr:row>
      <xdr:rowOff>63499</xdr:rowOff>
    </xdr:to>
    <xdr:sp macro="" textlink="">
      <xdr:nvSpPr>
        <xdr:cNvPr id="3" name="Högerp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3774017" y="9112248"/>
          <a:ext cx="641349" cy="285751"/>
        </a:xfrm>
        <a:prstGeom prst="rightArrow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T76"/>
  <sheetViews>
    <sheetView tabSelected="1" zoomScale="90" zoomScaleNormal="90" workbookViewId="0">
      <selection activeCell="H8" sqref="H8:I8"/>
    </sheetView>
  </sheetViews>
  <sheetFormatPr defaultColWidth="9.140625" defaultRowHeight="15" x14ac:dyDescent="0.25"/>
  <cols>
    <col min="1" max="1" width="4" customWidth="1"/>
    <col min="2" max="2" width="3.42578125" customWidth="1"/>
    <col min="3" max="3" width="25.5703125" customWidth="1"/>
    <col min="4" max="4" width="17.28515625" customWidth="1"/>
    <col min="5" max="5" width="12" bestFit="1" customWidth="1"/>
    <col min="8" max="8" width="15.140625" bestFit="1" customWidth="1"/>
    <col min="9" max="9" width="11.5703125" bestFit="1" customWidth="1"/>
    <col min="11" max="11" width="10.7109375" customWidth="1"/>
    <col min="12" max="12" width="13.85546875" customWidth="1"/>
    <col min="15" max="15" width="0" hidden="1" customWidth="1"/>
    <col min="20" max="20" width="9.7109375" bestFit="1" customWidth="1"/>
  </cols>
  <sheetData>
    <row r="1" spans="1:17" ht="15.75" thickBo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19.5" thickBot="1" x14ac:dyDescent="0.35">
      <c r="A2" s="8"/>
      <c r="B2" s="8"/>
      <c r="C2" s="8"/>
      <c r="D2" s="8"/>
      <c r="E2" s="8"/>
      <c r="F2" s="20" t="s">
        <v>53</v>
      </c>
      <c r="G2" s="23" t="s">
        <v>55</v>
      </c>
      <c r="H2" s="83" t="s">
        <v>28</v>
      </c>
      <c r="I2" s="27" t="s">
        <v>26</v>
      </c>
      <c r="J2" s="8"/>
      <c r="K2" s="8"/>
      <c r="L2" s="8"/>
    </row>
    <row r="3" spans="1:17" ht="15.75" thickBot="1" x14ac:dyDescent="0.3">
      <c r="A3" s="8"/>
      <c r="B3" s="8"/>
      <c r="C3" s="8"/>
      <c r="D3" s="8"/>
      <c r="E3" s="8"/>
      <c r="F3" s="20" t="s">
        <v>25</v>
      </c>
      <c r="G3" s="23"/>
      <c r="H3" s="83"/>
      <c r="I3" s="8"/>
      <c r="J3" s="8"/>
      <c r="K3" s="8"/>
      <c r="L3" s="8"/>
    </row>
    <row r="4" spans="1:17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7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7" x14ac:dyDescent="0.25">
      <c r="A6" s="84" t="s">
        <v>32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"/>
    </row>
    <row r="7" spans="1:17" ht="15.75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22" t="s">
        <v>27</v>
      </c>
      <c r="L7" s="8"/>
    </row>
    <row r="8" spans="1:17" ht="15.75" thickBot="1" x14ac:dyDescent="0.3">
      <c r="A8" s="8"/>
      <c r="B8" s="8"/>
      <c r="C8" s="7" t="s">
        <v>4</v>
      </c>
      <c r="D8" s="21">
        <v>12</v>
      </c>
      <c r="E8" s="8"/>
      <c r="F8" s="79" t="s">
        <v>8</v>
      </c>
      <c r="G8" s="79"/>
      <c r="H8" s="77">
        <v>7547</v>
      </c>
      <c r="I8" s="78"/>
      <c r="J8" s="8"/>
      <c r="K8" s="4">
        <f>IF(D16+E16+D22-H8&lt;&gt;0,D16+E16+D22-H8,"")</f>
        <v>1.2799999999515421E-2</v>
      </c>
      <c r="L8" s="8"/>
      <c r="O8" s="25">
        <f>D16+E16+D22</f>
        <v>7547.0127999999995</v>
      </c>
    </row>
    <row r="9" spans="1:17" ht="15.75" thickBot="1" x14ac:dyDescent="0.3">
      <c r="A9" s="8"/>
      <c r="B9" s="8"/>
      <c r="C9" s="9"/>
      <c r="D9" s="8"/>
      <c r="E9" s="8"/>
      <c r="F9" s="79" t="s">
        <v>10</v>
      </c>
      <c r="G9" s="80"/>
      <c r="H9" s="77">
        <v>6659.29</v>
      </c>
      <c r="I9" s="78"/>
      <c r="J9" s="8"/>
      <c r="K9" s="4" t="str">
        <f>IF(D16+D20-H9&lt;&gt;0,D16+D20-H9,"")</f>
        <v/>
      </c>
      <c r="L9" s="8"/>
    </row>
    <row r="10" spans="1:17" ht="15.75" thickBot="1" x14ac:dyDescent="0.3">
      <c r="A10" s="8"/>
      <c r="B10" s="8"/>
      <c r="C10" s="8"/>
      <c r="D10" s="8"/>
      <c r="E10" s="8"/>
      <c r="F10" s="79" t="s">
        <v>9</v>
      </c>
      <c r="G10" s="80"/>
      <c r="H10" s="81">
        <f>H8-H9</f>
        <v>887.71</v>
      </c>
      <c r="I10" s="82"/>
      <c r="J10" s="8"/>
      <c r="K10" s="4">
        <f>IF(D21+E16-H10&lt;&gt;0,D21+E16-H10,"")</f>
        <v>1.2799999999856482E-2</v>
      </c>
      <c r="L10" s="8"/>
      <c r="Q10" s="14"/>
    </row>
    <row r="11" spans="1:17" x14ac:dyDescent="0.25">
      <c r="A11" s="8"/>
      <c r="B11" s="8"/>
      <c r="C11" s="7" t="s">
        <v>52</v>
      </c>
      <c r="D11" s="18" t="s">
        <v>23</v>
      </c>
      <c r="E11" s="8"/>
      <c r="F11" s="8"/>
      <c r="G11" s="8"/>
      <c r="H11" s="8"/>
      <c r="I11" s="8"/>
      <c r="J11" s="8"/>
      <c r="K11" s="8"/>
      <c r="L11" s="8"/>
      <c r="Q11" s="15"/>
    </row>
    <row r="12" spans="1:17" ht="15.75" thickBot="1" x14ac:dyDescent="0.3">
      <c r="A12" s="8"/>
      <c r="B12" s="8"/>
      <c r="C12" s="8"/>
      <c r="D12" s="2" t="s">
        <v>6</v>
      </c>
      <c r="E12" s="2" t="s">
        <v>0</v>
      </c>
      <c r="F12" s="8"/>
      <c r="G12" s="8"/>
      <c r="H12" s="8"/>
      <c r="I12" s="8"/>
      <c r="J12" s="8"/>
      <c r="K12" s="8"/>
      <c r="L12" s="8"/>
      <c r="Q12" s="14"/>
    </row>
    <row r="13" spans="1:17" x14ac:dyDescent="0.25">
      <c r="A13" s="8"/>
      <c r="B13" s="8"/>
      <c r="C13" s="3" t="s">
        <v>43</v>
      </c>
      <c r="D13" s="29">
        <v>5977.69</v>
      </c>
      <c r="E13" s="4">
        <f>D13*0.12</f>
        <v>717.32279999999992</v>
      </c>
      <c r="F13" s="5">
        <f>IF(D13=0,0,D13/D16)</f>
        <v>0.89764674612458684</v>
      </c>
      <c r="G13" s="6"/>
      <c r="H13" s="24" t="str">
        <f>IF(D13+D14+D15+D22-D21=H9,"","Utfördelat nettobelopp stämmer inte mot faktura")</f>
        <v/>
      </c>
      <c r="I13" s="8"/>
      <c r="J13" s="8"/>
      <c r="K13" s="8"/>
      <c r="L13" s="8"/>
    </row>
    <row r="14" spans="1:17" x14ac:dyDescent="0.25">
      <c r="A14" s="8"/>
      <c r="B14" s="8"/>
      <c r="C14" s="3" t="s">
        <v>44</v>
      </c>
      <c r="D14" s="30"/>
      <c r="E14" s="4">
        <f>D14*0.25</f>
        <v>0</v>
      </c>
      <c r="F14" s="5"/>
      <c r="G14" s="6"/>
      <c r="H14" s="24"/>
      <c r="I14" s="8"/>
      <c r="J14" s="8"/>
      <c r="K14" s="8"/>
      <c r="L14" s="8"/>
    </row>
    <row r="15" spans="1:17" x14ac:dyDescent="0.25">
      <c r="A15" s="8"/>
      <c r="B15" s="8"/>
      <c r="C15" s="3" t="s">
        <v>13</v>
      </c>
      <c r="D15" s="30">
        <v>681.6</v>
      </c>
      <c r="E15" s="4">
        <f>D15*0.25</f>
        <v>170.4</v>
      </c>
      <c r="F15" s="5">
        <f>IF(D15=0,0,D15/D16)</f>
        <v>0.10235325387541315</v>
      </c>
      <c r="G15" s="6"/>
      <c r="H15" s="8"/>
      <c r="I15" s="8"/>
      <c r="J15" s="8"/>
      <c r="K15" s="8"/>
      <c r="L15" s="8"/>
    </row>
    <row r="16" spans="1:17" ht="15.75" thickBot="1" x14ac:dyDescent="0.3">
      <c r="A16" s="8"/>
      <c r="B16" s="8"/>
      <c r="C16" s="8"/>
      <c r="D16" s="31">
        <f>SUM(D13:D15)</f>
        <v>6659.29</v>
      </c>
      <c r="E16" s="4">
        <f>SUM(E13:E15)</f>
        <v>887.72279999999989</v>
      </c>
      <c r="F16" s="5">
        <f>IF(D16=0,"",D16/(D16+D17))</f>
        <v>1</v>
      </c>
      <c r="G16" s="24"/>
      <c r="H16" s="8"/>
      <c r="I16" s="8"/>
      <c r="J16" s="8"/>
      <c r="K16" s="8"/>
      <c r="L16" s="8"/>
    </row>
    <row r="17" spans="1:20" x14ac:dyDescent="0.25">
      <c r="A17" s="8"/>
      <c r="B17" s="8"/>
      <c r="C17" s="8"/>
      <c r="D17" s="6"/>
      <c r="E17" s="6"/>
      <c r="F17" s="6"/>
      <c r="G17" s="6"/>
      <c r="H17" s="8"/>
      <c r="I17" s="8"/>
      <c r="J17" s="8"/>
      <c r="K17" s="8"/>
      <c r="L17" s="8"/>
    </row>
    <row r="18" spans="1:20" x14ac:dyDescent="0.25">
      <c r="A18" s="8"/>
      <c r="B18" s="8"/>
      <c r="C18" s="7" t="s">
        <v>51</v>
      </c>
      <c r="D18" s="18" t="s">
        <v>31</v>
      </c>
      <c r="E18" s="11"/>
      <c r="F18" s="8"/>
      <c r="G18" s="8" t="s">
        <v>50</v>
      </c>
      <c r="H18" s="8"/>
      <c r="I18" s="8"/>
      <c r="J18" s="8"/>
      <c r="K18" s="8"/>
      <c r="L18" s="8"/>
      <c r="Q18" s="15"/>
    </row>
    <row r="19" spans="1:20" ht="15.75" thickBot="1" x14ac:dyDescent="0.3">
      <c r="A19" s="8"/>
      <c r="B19" s="8"/>
      <c r="C19" s="8"/>
      <c r="D19" s="2"/>
      <c r="E19" s="2"/>
      <c r="F19" s="8"/>
      <c r="G19" s="4" t="s">
        <v>45</v>
      </c>
      <c r="H19" s="8"/>
      <c r="I19" s="8"/>
      <c r="J19" s="8"/>
      <c r="K19" s="8"/>
      <c r="L19" s="8"/>
      <c r="Q19" s="14"/>
    </row>
    <row r="20" spans="1:20" x14ac:dyDescent="0.25">
      <c r="A20" s="8"/>
      <c r="B20" s="8"/>
      <c r="C20" s="8" t="s">
        <v>49</v>
      </c>
      <c r="D20" s="29">
        <v>0</v>
      </c>
      <c r="E20" s="4"/>
      <c r="F20" s="5"/>
      <c r="G20" s="8"/>
      <c r="H20" s="8"/>
      <c r="I20" s="8"/>
      <c r="J20" s="8"/>
      <c r="K20" s="8"/>
      <c r="L20" s="8"/>
    </row>
    <row r="21" spans="1:20" x14ac:dyDescent="0.25">
      <c r="A21" s="8"/>
      <c r="B21" s="8"/>
      <c r="C21" s="8" t="s">
        <v>0</v>
      </c>
      <c r="D21" s="30">
        <v>0</v>
      </c>
      <c r="E21" s="32" t="str">
        <f>IF(D21=0,"",D21/D20)</f>
        <v/>
      </c>
      <c r="F21" s="28" t="s">
        <v>48</v>
      </c>
      <c r="G21" s="6"/>
      <c r="H21" s="8"/>
      <c r="I21" s="8"/>
      <c r="J21" s="8"/>
      <c r="K21" s="8"/>
      <c r="L21" s="8"/>
    </row>
    <row r="22" spans="1:20" ht="15.75" thickBot="1" x14ac:dyDescent="0.3">
      <c r="A22" s="8"/>
      <c r="B22" s="8"/>
      <c r="C22" s="3" t="s">
        <v>24</v>
      </c>
      <c r="D22" s="31">
        <f>SUM(D20:D21)</f>
        <v>0</v>
      </c>
      <c r="E22" s="4"/>
      <c r="F22" s="5"/>
      <c r="G22" s="24"/>
      <c r="H22" s="8"/>
      <c r="I22" s="8"/>
      <c r="J22" s="8"/>
      <c r="K22" s="8"/>
      <c r="L22" s="8"/>
    </row>
    <row r="23" spans="1:20" hidden="1" x14ac:dyDescent="0.25">
      <c r="A23" s="8"/>
      <c r="B23" s="8"/>
      <c r="C23" s="10" t="s">
        <v>14</v>
      </c>
      <c r="D23" s="6"/>
      <c r="E23" s="6" t="s">
        <v>18</v>
      </c>
      <c r="F23" s="6"/>
      <c r="G23" s="6"/>
      <c r="H23" s="8"/>
      <c r="I23" s="8"/>
      <c r="J23" s="8"/>
      <c r="K23" s="8"/>
      <c r="L23" s="8"/>
      <c r="N23" s="19"/>
      <c r="O23" s="16"/>
    </row>
    <row r="24" spans="1:20" hidden="1" x14ac:dyDescent="0.25">
      <c r="A24" s="8"/>
      <c r="B24" s="8"/>
      <c r="C24" s="10" t="s">
        <v>19</v>
      </c>
      <c r="D24" s="6">
        <f>IF(D15&gt;0,1,0)</f>
        <v>1</v>
      </c>
      <c r="E24" s="6"/>
      <c r="F24" s="6"/>
      <c r="G24" s="6"/>
      <c r="H24" s="8"/>
      <c r="I24" s="8"/>
      <c r="J24" s="8"/>
      <c r="K24" s="8"/>
      <c r="L24" s="8"/>
      <c r="O24" s="16"/>
    </row>
    <row r="25" spans="1:20" hidden="1" x14ac:dyDescent="0.25">
      <c r="A25" s="8"/>
      <c r="B25" s="8"/>
      <c r="C25" s="8" t="s">
        <v>15</v>
      </c>
      <c r="D25" s="17">
        <f>IF(D13&gt;2*D15,1,0)</f>
        <v>1</v>
      </c>
      <c r="E25" s="26"/>
      <c r="F25" s="6"/>
      <c r="G25" s="6"/>
      <c r="H25" s="8"/>
      <c r="I25" s="8"/>
      <c r="J25" s="8"/>
      <c r="K25" s="8"/>
      <c r="L25" s="8"/>
      <c r="O25" s="16"/>
    </row>
    <row r="26" spans="1:20" hidden="1" x14ac:dyDescent="0.25">
      <c r="A26" s="8"/>
      <c r="B26" s="8"/>
      <c r="C26" s="8" t="s">
        <v>16</v>
      </c>
      <c r="D26" s="17">
        <f>IF(D16/D8&gt;300,1,0)</f>
        <v>1</v>
      </c>
      <c r="E26" s="6"/>
      <c r="F26" s="6"/>
      <c r="G26" s="6"/>
      <c r="H26" s="8"/>
      <c r="I26" s="8"/>
      <c r="J26" s="8"/>
      <c r="K26" s="8"/>
      <c r="L26" s="8"/>
      <c r="O26" s="16"/>
    </row>
    <row r="27" spans="1:20" hidden="1" x14ac:dyDescent="0.25">
      <c r="A27" s="8"/>
      <c r="B27" s="8"/>
      <c r="C27" s="8" t="s">
        <v>17</v>
      </c>
      <c r="D27" s="6">
        <f>IF(D25+D26+D24=3,46,0)</f>
        <v>46</v>
      </c>
      <c r="E27" s="6">
        <f>IF(D27*D8&gt;D28,0,D27*D8)</f>
        <v>552</v>
      </c>
      <c r="F27" s="6"/>
      <c r="G27" s="6"/>
      <c r="H27" s="8"/>
      <c r="I27" s="8"/>
      <c r="J27" s="8"/>
      <c r="K27" s="8"/>
      <c r="L27" s="8"/>
    </row>
    <row r="28" spans="1:20" hidden="1" x14ac:dyDescent="0.25">
      <c r="A28" s="8"/>
      <c r="B28" s="8"/>
      <c r="C28" s="8" t="s">
        <v>29</v>
      </c>
      <c r="D28" s="6">
        <f>E16</f>
        <v>887.72279999999989</v>
      </c>
      <c r="E28" s="6">
        <f>IF(E27+E29&gt;0,0,D28)</f>
        <v>0</v>
      </c>
      <c r="F28" s="6"/>
      <c r="G28" s="6"/>
      <c r="H28" s="8"/>
      <c r="I28" s="8"/>
      <c r="J28" s="8"/>
      <c r="K28" s="8"/>
      <c r="L28" s="8"/>
      <c r="T28" s="14"/>
    </row>
    <row r="29" spans="1:20" hidden="1" x14ac:dyDescent="0.25">
      <c r="A29" s="8"/>
      <c r="B29" s="8"/>
      <c r="C29" s="8" t="s">
        <v>20</v>
      </c>
      <c r="D29" s="6">
        <f>IF(D24+D25+D26=2,36,0)</f>
        <v>0</v>
      </c>
      <c r="E29" s="6">
        <f>IF(D29*D8&gt;D28,0,D29*D8)</f>
        <v>0</v>
      </c>
      <c r="F29" s="6"/>
      <c r="G29" s="6"/>
      <c r="H29" s="8"/>
      <c r="I29" s="8"/>
      <c r="J29" s="8"/>
      <c r="K29" s="8"/>
      <c r="L29" s="8"/>
      <c r="T29" s="14"/>
    </row>
    <row r="30" spans="1:20" hidden="1" x14ac:dyDescent="0.25">
      <c r="A30" s="8"/>
      <c r="B30" s="8"/>
      <c r="C30" s="8"/>
      <c r="D30" s="6"/>
      <c r="E30" s="6"/>
      <c r="F30" s="6"/>
      <c r="G30" s="6"/>
      <c r="H30" s="8"/>
      <c r="I30" s="8"/>
      <c r="J30" s="8"/>
      <c r="K30" s="8"/>
      <c r="L30" s="8"/>
      <c r="N30" s="19"/>
      <c r="T30" s="14"/>
    </row>
    <row r="31" spans="1:20" hidden="1" x14ac:dyDescent="0.25">
      <c r="A31" s="8"/>
      <c r="B31" s="8"/>
      <c r="C31" s="10" t="s">
        <v>21</v>
      </c>
      <c r="D31" s="6"/>
      <c r="E31" s="6"/>
      <c r="F31" s="6"/>
      <c r="G31" s="6"/>
      <c r="H31" s="8"/>
      <c r="I31" s="8"/>
      <c r="J31" s="8"/>
      <c r="K31" s="8"/>
      <c r="L31" s="8"/>
      <c r="T31" s="14"/>
    </row>
    <row r="32" spans="1:20" hidden="1" x14ac:dyDescent="0.25">
      <c r="A32" s="8"/>
      <c r="B32" s="8"/>
      <c r="C32" s="8" t="s">
        <v>22</v>
      </c>
      <c r="D32" s="6">
        <f>IF(D26=1,300*F13*0.12+300*F15*0.25,0)</f>
        <v>39.991776901141115</v>
      </c>
      <c r="E32" s="6">
        <f>D32*D8</f>
        <v>479.90132281369335</v>
      </c>
      <c r="F32" s="6"/>
      <c r="G32" s="6"/>
      <c r="H32" s="8"/>
      <c r="I32" s="8"/>
      <c r="J32" s="8"/>
      <c r="K32" s="8"/>
      <c r="L32" s="8"/>
      <c r="T32" s="14"/>
    </row>
    <row r="33" spans="1:20" hidden="1" x14ac:dyDescent="0.25">
      <c r="A33" s="8"/>
      <c r="B33" s="8"/>
      <c r="C33" s="8"/>
      <c r="D33" s="6"/>
      <c r="E33" s="6"/>
      <c r="F33" s="6"/>
      <c r="G33" s="6"/>
      <c r="H33" s="8"/>
      <c r="I33" s="8"/>
      <c r="J33" s="8"/>
      <c r="K33" s="8"/>
      <c r="L33" s="8"/>
      <c r="T33" s="14"/>
    </row>
    <row r="34" spans="1:20" x14ac:dyDescent="0.25">
      <c r="A34" s="8"/>
      <c r="B34" s="8"/>
      <c r="C34" s="8"/>
      <c r="D34" s="6"/>
      <c r="E34" s="6"/>
      <c r="F34" s="6"/>
      <c r="G34" s="6"/>
      <c r="H34" s="8"/>
      <c r="I34" s="8"/>
      <c r="J34" s="8"/>
      <c r="K34" s="8"/>
      <c r="L34" s="8"/>
    </row>
    <row r="35" spans="1:20" x14ac:dyDescent="0.25">
      <c r="A35" s="8"/>
      <c r="B35" s="8"/>
      <c r="C35" s="61" t="s">
        <v>30</v>
      </c>
      <c r="D35" s="69"/>
      <c r="E35" s="60">
        <f>D16+E16</f>
        <v>7547.0127999999995</v>
      </c>
      <c r="F35" s="60" t="s">
        <v>7</v>
      </c>
      <c r="G35" s="59"/>
      <c r="H35" s="58"/>
      <c r="I35" s="58"/>
      <c r="J35" s="58"/>
      <c r="K35" s="58"/>
      <c r="L35" s="57"/>
    </row>
    <row r="36" spans="1:20" x14ac:dyDescent="0.25">
      <c r="A36" s="8"/>
      <c r="B36" s="8"/>
      <c r="C36" s="56" t="s">
        <v>1</v>
      </c>
      <c r="D36" s="54"/>
      <c r="E36" s="55">
        <f>MAX(E27:E32)</f>
        <v>552</v>
      </c>
      <c r="F36" s="54" t="s">
        <v>7</v>
      </c>
      <c r="G36" s="1"/>
      <c r="H36" s="13"/>
      <c r="I36" s="11"/>
      <c r="J36" s="11"/>
      <c r="K36" s="11"/>
      <c r="L36" s="49"/>
    </row>
    <row r="37" spans="1:20" x14ac:dyDescent="0.25">
      <c r="A37" s="8"/>
      <c r="B37" s="8"/>
      <c r="C37" s="52" t="s">
        <v>11</v>
      </c>
      <c r="D37" s="51"/>
      <c r="E37" s="51">
        <f>E36-E16</f>
        <v>-335.72279999999989</v>
      </c>
      <c r="F37" s="51" t="s">
        <v>7</v>
      </c>
      <c r="G37" s="53" t="s">
        <v>5</v>
      </c>
      <c r="H37" s="11"/>
      <c r="I37" s="11"/>
      <c r="J37" s="11"/>
      <c r="K37" s="11"/>
      <c r="L37" s="49"/>
    </row>
    <row r="38" spans="1:20" x14ac:dyDescent="0.25">
      <c r="A38" s="8"/>
      <c r="B38" s="8"/>
      <c r="C38" s="52" t="s">
        <v>42</v>
      </c>
      <c r="D38" s="51"/>
      <c r="E38" s="51">
        <f>IF(D16/D8&lt;=60,D16,0)</f>
        <v>0</v>
      </c>
      <c r="F38" s="51" t="s">
        <v>7</v>
      </c>
      <c r="G38" s="50" t="str">
        <f>IF(G2="x","Extern repr, avdragsgill","Personalrepr. Avdragsgill")</f>
        <v>Extern repr, avdragsgill</v>
      </c>
      <c r="H38" s="11"/>
      <c r="I38" s="11"/>
      <c r="J38" s="35"/>
      <c r="K38" s="34"/>
      <c r="L38" s="49"/>
    </row>
    <row r="39" spans="1:20" x14ac:dyDescent="0.25">
      <c r="A39" s="8"/>
      <c r="B39" s="8"/>
      <c r="C39" s="68" t="s">
        <v>3</v>
      </c>
      <c r="D39" s="67"/>
      <c r="E39" s="67">
        <f>IF(D16/D8&gt;60,E35-E36-E38,0)</f>
        <v>6995.0127999999995</v>
      </c>
      <c r="F39" s="67" t="s">
        <v>7</v>
      </c>
      <c r="G39" s="66" t="str">
        <f>IF(G2="x","Extern repr, Ej avdragsgill","Personalrepr. Ej avdragsgill")</f>
        <v>Extern repr, Ej avdragsgill</v>
      </c>
      <c r="H39" s="65"/>
      <c r="I39" s="65"/>
      <c r="J39" s="64"/>
      <c r="K39" s="63"/>
      <c r="L39" s="62"/>
    </row>
    <row r="40" spans="1:20" ht="4.5" customHeight="1" x14ac:dyDescent="0.25">
      <c r="A40" s="8"/>
      <c r="B40" s="8"/>
      <c r="C40" s="8"/>
      <c r="D40" s="6"/>
      <c r="E40" s="6"/>
      <c r="F40" s="6"/>
      <c r="G40" s="6"/>
      <c r="H40" s="8"/>
      <c r="I40" s="8"/>
      <c r="J40" s="8"/>
      <c r="K40" s="8"/>
      <c r="L40" s="8"/>
    </row>
    <row r="41" spans="1:20" x14ac:dyDescent="0.25">
      <c r="A41" s="8"/>
      <c r="B41" s="8"/>
      <c r="C41" s="61" t="s">
        <v>12</v>
      </c>
      <c r="D41" s="60"/>
      <c r="E41" s="60">
        <f>D22</f>
        <v>0</v>
      </c>
      <c r="F41" s="60" t="s">
        <v>7</v>
      </c>
      <c r="G41" s="59"/>
      <c r="H41" s="58"/>
      <c r="I41" s="58"/>
      <c r="J41" s="58"/>
      <c r="K41" s="58"/>
      <c r="L41" s="57"/>
    </row>
    <row r="42" spans="1:20" x14ac:dyDescent="0.25">
      <c r="A42" s="8"/>
      <c r="B42" s="8"/>
      <c r="C42" s="56" t="s">
        <v>1</v>
      </c>
      <c r="D42" s="54"/>
      <c r="E42" s="55">
        <f>IF((D20)/D8&gt;180,180*D8*E21,D21)</f>
        <v>0</v>
      </c>
      <c r="F42" s="54" t="s">
        <v>7</v>
      </c>
      <c r="G42" s="12"/>
      <c r="H42" s="11"/>
      <c r="I42" s="11"/>
      <c r="J42" s="11"/>
      <c r="K42" s="11"/>
      <c r="L42" s="49"/>
    </row>
    <row r="43" spans="1:20" x14ac:dyDescent="0.25">
      <c r="A43" s="8"/>
      <c r="B43" s="8"/>
      <c r="C43" s="52" t="s">
        <v>11</v>
      </c>
      <c r="D43" s="51"/>
      <c r="E43" s="51">
        <f>-D21+E42</f>
        <v>0</v>
      </c>
      <c r="F43" s="51" t="s">
        <v>7</v>
      </c>
      <c r="G43" s="53" t="s">
        <v>5</v>
      </c>
      <c r="H43" s="11"/>
      <c r="I43" s="11"/>
      <c r="J43" s="11"/>
      <c r="K43" s="11"/>
      <c r="L43" s="49"/>
    </row>
    <row r="44" spans="1:20" x14ac:dyDescent="0.25">
      <c r="A44" s="8"/>
      <c r="B44" s="8"/>
      <c r="C44" s="52" t="s">
        <v>2</v>
      </c>
      <c r="D44" s="51"/>
      <c r="E44" s="51">
        <f>IF((D20)/D8&lt;180,(D20),180*D8)</f>
        <v>0</v>
      </c>
      <c r="F44" s="51" t="s">
        <v>7</v>
      </c>
      <c r="G44" s="50" t="str">
        <f>IF(G2="x","Extern repr, avdragsgill","Personalrepr. Avdragsgill")</f>
        <v>Extern repr, avdragsgill</v>
      </c>
      <c r="H44" s="11"/>
      <c r="I44" s="11"/>
      <c r="J44" s="11"/>
      <c r="K44" s="11"/>
      <c r="L44" s="49"/>
    </row>
    <row r="45" spans="1:20" x14ac:dyDescent="0.25">
      <c r="A45" s="8"/>
      <c r="B45" s="8"/>
      <c r="C45" s="52" t="s">
        <v>3</v>
      </c>
      <c r="D45" s="51"/>
      <c r="E45" s="51">
        <f>E41-E42-E44</f>
        <v>0</v>
      </c>
      <c r="F45" s="51" t="s">
        <v>7</v>
      </c>
      <c r="G45" s="50" t="str">
        <f>IF(G2="x","Extern repr, Ej avdragsgill","Personalrepr. Ej avdragsgill")</f>
        <v>Extern repr, Ej avdragsgill</v>
      </c>
      <c r="H45" s="11"/>
      <c r="I45" s="11"/>
      <c r="J45" s="11"/>
      <c r="K45" s="11"/>
      <c r="L45" s="49"/>
    </row>
    <row r="46" spans="1:20" ht="8.25" customHeight="1" thickBot="1" x14ac:dyDescent="0.3">
      <c r="A46" s="8"/>
      <c r="B46" s="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20" ht="15.75" x14ac:dyDescent="0.25">
      <c r="A47" s="8"/>
      <c r="B47" s="8"/>
      <c r="C47" s="47"/>
      <c r="D47" s="46"/>
      <c r="E47" s="71"/>
      <c r="F47" s="71"/>
      <c r="G47" s="71"/>
      <c r="H47" s="71"/>
      <c r="I47" s="71"/>
      <c r="J47" s="71"/>
      <c r="K47" s="71"/>
      <c r="L47" s="73"/>
    </row>
    <row r="48" spans="1:20" ht="15.75" x14ac:dyDescent="0.25">
      <c r="A48" s="8"/>
      <c r="B48" s="8"/>
      <c r="C48" s="86" t="s">
        <v>54</v>
      </c>
      <c r="D48" s="87"/>
      <c r="E48" s="44">
        <f>E37+E43</f>
        <v>-335.72279999999989</v>
      </c>
      <c r="F48" s="43" t="s">
        <v>7</v>
      </c>
      <c r="G48" s="72"/>
      <c r="H48" s="72"/>
      <c r="I48" s="72"/>
      <c r="J48" s="72"/>
      <c r="K48" s="72"/>
      <c r="L48" s="74"/>
    </row>
    <row r="49" spans="1:12" ht="18.75" x14ac:dyDescent="0.3">
      <c r="A49" s="8"/>
      <c r="B49" s="42"/>
      <c r="C49" s="43" t="str">
        <f>IF(G2="x","Extern repr. avdragsgill","Personalrepr. avdragsgill")</f>
        <v>Extern repr. avdragsgill</v>
      </c>
      <c r="D49" s="45">
        <f>IF(G2="x",6071,7631)</f>
        <v>6071</v>
      </c>
      <c r="E49" s="44">
        <f>E38+E44</f>
        <v>0</v>
      </c>
      <c r="F49" s="43" t="s">
        <v>7</v>
      </c>
      <c r="G49" s="75" t="s">
        <v>47</v>
      </c>
      <c r="H49" s="75"/>
      <c r="I49" s="75"/>
      <c r="J49" s="75"/>
      <c r="K49" s="75"/>
      <c r="L49" s="76"/>
    </row>
    <row r="50" spans="1:12" ht="15.75" x14ac:dyDescent="0.25">
      <c r="A50" s="8"/>
      <c r="B50" s="42"/>
      <c r="C50" s="43" t="str">
        <f>IF(G2="x","Extern repr. ej avdragsgill","Personalrepr. ej avdragsgill")</f>
        <v>Extern repr. ej avdragsgill</v>
      </c>
      <c r="D50" s="45">
        <f>IF(G2="x",6072,7632)</f>
        <v>6072</v>
      </c>
      <c r="E50" s="44">
        <f>E39+E45</f>
        <v>6995.0127999999995</v>
      </c>
      <c r="F50" s="43" t="s">
        <v>7</v>
      </c>
      <c r="G50" s="72"/>
      <c r="H50" s="72"/>
      <c r="I50" s="72"/>
      <c r="J50" s="72"/>
      <c r="K50" s="72"/>
      <c r="L50" s="74"/>
    </row>
    <row r="51" spans="1:12" ht="15.75" thickBot="1" x14ac:dyDescent="0.3">
      <c r="A51" s="8"/>
      <c r="B51" s="42"/>
      <c r="C51" s="41"/>
      <c r="D51" s="40"/>
      <c r="E51" s="39"/>
      <c r="F51" s="39"/>
      <c r="G51" s="39"/>
      <c r="H51" s="39"/>
      <c r="I51" s="39"/>
      <c r="J51" s="39"/>
      <c r="K51" s="39"/>
      <c r="L51" s="38"/>
    </row>
    <row r="52" spans="1:12" x14ac:dyDescent="0.25">
      <c r="A52" s="8"/>
      <c r="B52" s="8"/>
      <c r="C52" s="8" t="s">
        <v>33</v>
      </c>
      <c r="D52" s="8"/>
      <c r="E52" s="8"/>
      <c r="F52" s="8"/>
      <c r="G52" s="8"/>
      <c r="H52" s="8"/>
      <c r="I52" s="8"/>
      <c r="J52" s="8"/>
      <c r="K52" s="8"/>
      <c r="L52" s="8"/>
    </row>
    <row r="53" spans="1:12" x14ac:dyDescent="0.25">
      <c r="A53" s="8"/>
      <c r="B53" s="8"/>
      <c r="C53" s="3" t="s">
        <v>34</v>
      </c>
      <c r="D53" s="3" t="s">
        <v>35</v>
      </c>
      <c r="E53" s="8"/>
      <c r="F53" s="3" t="s">
        <v>34</v>
      </c>
      <c r="G53" s="3"/>
      <c r="H53" s="3"/>
      <c r="I53" s="3" t="s">
        <v>35</v>
      </c>
      <c r="J53" s="8"/>
      <c r="K53" s="8"/>
      <c r="L53" s="8"/>
    </row>
    <row r="54" spans="1:12" x14ac:dyDescent="0.25">
      <c r="A54" s="8"/>
      <c r="B54" s="8"/>
      <c r="C54" s="37" t="s">
        <v>56</v>
      </c>
      <c r="D54" s="70" t="s">
        <v>57</v>
      </c>
      <c r="E54" s="70"/>
      <c r="F54" s="70"/>
      <c r="G54" s="70"/>
      <c r="H54" s="70"/>
      <c r="I54" s="70"/>
      <c r="J54" s="70"/>
      <c r="K54" s="70"/>
      <c r="L54" s="8"/>
    </row>
    <row r="55" spans="1:12" x14ac:dyDescent="0.25">
      <c r="A55" s="8"/>
      <c r="B55" s="8"/>
      <c r="C55" s="37" t="s">
        <v>59</v>
      </c>
      <c r="D55" s="70" t="s">
        <v>57</v>
      </c>
      <c r="E55" s="70"/>
      <c r="F55" s="70"/>
      <c r="G55" s="70"/>
      <c r="H55" s="70"/>
      <c r="I55" s="70"/>
      <c r="J55" s="70"/>
      <c r="K55" s="70"/>
      <c r="L55" s="8"/>
    </row>
    <row r="56" spans="1:12" x14ac:dyDescent="0.25">
      <c r="A56" s="8"/>
      <c r="B56" s="8"/>
      <c r="C56" s="37" t="s">
        <v>60</v>
      </c>
      <c r="D56" s="70" t="s">
        <v>61</v>
      </c>
      <c r="E56" s="70"/>
      <c r="F56" s="70"/>
      <c r="G56" s="70"/>
      <c r="H56" s="70"/>
      <c r="I56" s="70"/>
      <c r="J56" s="70"/>
      <c r="K56" s="70"/>
      <c r="L56" s="8"/>
    </row>
    <row r="57" spans="1:12" x14ac:dyDescent="0.25">
      <c r="A57" s="8"/>
      <c r="B57" s="8"/>
      <c r="C57" s="37" t="s">
        <v>62</v>
      </c>
      <c r="D57" s="70" t="s">
        <v>61</v>
      </c>
      <c r="E57" s="70"/>
      <c r="F57" s="70"/>
      <c r="G57" s="70"/>
      <c r="H57" s="70"/>
      <c r="I57" s="70"/>
      <c r="J57" s="70"/>
      <c r="K57" s="70"/>
      <c r="L57" s="8"/>
    </row>
    <row r="58" spans="1:12" x14ac:dyDescent="0.25">
      <c r="A58" s="8"/>
      <c r="B58" s="8"/>
      <c r="C58" s="37" t="s">
        <v>63</v>
      </c>
      <c r="D58" s="70" t="s">
        <v>64</v>
      </c>
      <c r="E58" s="70"/>
      <c r="F58" s="70"/>
      <c r="G58" s="70"/>
      <c r="H58" s="70"/>
      <c r="I58" s="70"/>
      <c r="J58" s="70"/>
      <c r="K58" s="70"/>
      <c r="L58" s="8"/>
    </row>
    <row r="59" spans="1:12" x14ac:dyDescent="0.25">
      <c r="A59" s="8"/>
      <c r="B59" s="8"/>
      <c r="C59" s="37" t="s">
        <v>65</v>
      </c>
      <c r="D59" s="70" t="s">
        <v>64</v>
      </c>
      <c r="E59" s="70"/>
      <c r="F59" s="70"/>
      <c r="G59" s="70"/>
      <c r="H59" s="70"/>
      <c r="I59" s="70"/>
      <c r="J59" s="70"/>
      <c r="K59" s="70"/>
      <c r="L59" s="8"/>
    </row>
    <row r="60" spans="1:12" x14ac:dyDescent="0.25">
      <c r="A60" s="8"/>
      <c r="B60" s="8"/>
      <c r="C60" s="37" t="s">
        <v>66</v>
      </c>
      <c r="D60" s="70" t="s">
        <v>67</v>
      </c>
      <c r="E60" s="70"/>
      <c r="F60" s="70"/>
      <c r="G60" s="70"/>
      <c r="H60" s="70"/>
      <c r="I60" s="70"/>
      <c r="J60" s="70"/>
      <c r="K60" s="70"/>
      <c r="L60" s="8"/>
    </row>
    <row r="61" spans="1:12" x14ac:dyDescent="0.25">
      <c r="A61" s="8"/>
      <c r="B61" s="8"/>
      <c r="C61" s="37" t="s">
        <v>68</v>
      </c>
      <c r="D61" s="70" t="s">
        <v>67</v>
      </c>
      <c r="E61" s="70"/>
      <c r="F61" s="70"/>
      <c r="G61" s="70"/>
      <c r="H61" s="70"/>
      <c r="I61" s="70"/>
      <c r="J61" s="70"/>
      <c r="K61" s="70"/>
      <c r="L61" s="8"/>
    </row>
    <row r="62" spans="1:12" x14ac:dyDescent="0.25">
      <c r="A62" s="8"/>
      <c r="B62" s="8"/>
      <c r="C62" s="37" t="s">
        <v>69</v>
      </c>
      <c r="D62" s="70" t="s">
        <v>70</v>
      </c>
      <c r="E62" s="70"/>
      <c r="F62" s="70"/>
      <c r="G62" s="70"/>
      <c r="H62" s="70"/>
      <c r="I62" s="70"/>
      <c r="J62" s="70"/>
      <c r="K62" s="70"/>
      <c r="L62" s="8"/>
    </row>
    <row r="63" spans="1:12" x14ac:dyDescent="0.25">
      <c r="A63" s="8"/>
      <c r="B63" s="8"/>
      <c r="C63" s="37" t="s">
        <v>71</v>
      </c>
      <c r="D63" s="70" t="s">
        <v>70</v>
      </c>
      <c r="E63" s="70"/>
      <c r="F63" s="70"/>
      <c r="G63" s="70"/>
      <c r="H63" s="70"/>
      <c r="I63" s="70"/>
      <c r="J63" s="70"/>
      <c r="K63" s="70"/>
      <c r="L63" s="8"/>
    </row>
    <row r="64" spans="1:12" x14ac:dyDescent="0.25">
      <c r="A64" s="8"/>
      <c r="B64" s="8"/>
      <c r="C64" s="37" t="s">
        <v>72</v>
      </c>
      <c r="D64" s="70" t="s">
        <v>73</v>
      </c>
      <c r="E64" s="70"/>
      <c r="F64" s="70"/>
      <c r="G64" s="70"/>
      <c r="H64" s="70"/>
      <c r="I64" s="70"/>
      <c r="J64" s="70"/>
      <c r="K64" s="70"/>
      <c r="L64" s="8"/>
    </row>
    <row r="65" spans="1:12" x14ac:dyDescent="0.25">
      <c r="A65" s="8"/>
      <c r="B65" s="8"/>
      <c r="C65" s="37" t="s">
        <v>74</v>
      </c>
      <c r="D65" s="70" t="s">
        <v>73</v>
      </c>
      <c r="E65" s="70"/>
      <c r="F65" s="70"/>
      <c r="G65" s="70"/>
      <c r="H65" s="70"/>
      <c r="I65" s="70"/>
      <c r="J65" s="70"/>
      <c r="K65" s="70"/>
      <c r="L65" s="8"/>
    </row>
    <row r="66" spans="1:12" x14ac:dyDescent="0.25">
      <c r="A66" s="8"/>
      <c r="B66" s="8"/>
      <c r="C66" s="37"/>
      <c r="D66" s="70"/>
      <c r="E66" s="70"/>
      <c r="F66" s="70"/>
      <c r="G66" s="70"/>
      <c r="H66" s="70"/>
      <c r="I66" s="70"/>
      <c r="J66" s="70"/>
      <c r="K66" s="70"/>
      <c r="L66" s="8"/>
    </row>
    <row r="67" spans="1:12" x14ac:dyDescent="0.25">
      <c r="A67" s="8"/>
      <c r="B67" s="8"/>
      <c r="C67" s="37"/>
      <c r="D67" s="70"/>
      <c r="E67" s="70"/>
      <c r="F67" s="70"/>
      <c r="G67" s="70"/>
      <c r="H67" s="70"/>
      <c r="I67" s="70"/>
      <c r="J67" s="70"/>
      <c r="K67" s="70"/>
      <c r="L67" s="8"/>
    </row>
    <row r="68" spans="1:12" x14ac:dyDescent="0.25">
      <c r="A68" s="8"/>
      <c r="B68" s="8"/>
      <c r="C68" s="37"/>
      <c r="D68" s="70"/>
      <c r="E68" s="70"/>
      <c r="F68" s="70"/>
      <c r="G68" s="70"/>
      <c r="H68" s="70"/>
      <c r="I68" s="70"/>
      <c r="J68" s="70"/>
      <c r="K68" s="70"/>
      <c r="L68" s="8"/>
    </row>
    <row r="69" spans="1:12" x14ac:dyDescent="0.25">
      <c r="A69" s="8"/>
      <c r="B69" s="8"/>
      <c r="C69" s="3" t="s">
        <v>36</v>
      </c>
      <c r="D69" s="8"/>
      <c r="E69" s="8"/>
      <c r="F69" s="8"/>
      <c r="G69" s="8"/>
      <c r="H69" s="8"/>
      <c r="I69" s="8"/>
      <c r="J69" s="8"/>
      <c r="K69" s="8"/>
      <c r="L69" s="8"/>
    </row>
    <row r="70" spans="1:12" ht="42.75" customHeight="1" x14ac:dyDescent="0.25">
      <c r="A70" s="8"/>
      <c r="B70" s="8"/>
      <c r="C70" s="85" t="s">
        <v>58</v>
      </c>
      <c r="D70" s="85"/>
      <c r="E70" s="85"/>
      <c r="F70" s="85"/>
      <c r="G70" s="85"/>
      <c r="H70" s="85"/>
      <c r="I70" s="85"/>
      <c r="J70" s="85"/>
      <c r="K70" s="85"/>
      <c r="L70" s="8"/>
    </row>
    <row r="71" spans="1:12" ht="18.75" x14ac:dyDescent="0.3">
      <c r="A71" s="8"/>
      <c r="B71" s="8"/>
      <c r="C71" s="8"/>
      <c r="D71" s="6"/>
      <c r="E71" s="6"/>
      <c r="F71" s="6"/>
      <c r="G71" s="6"/>
      <c r="H71" s="27" t="str">
        <f>IF(C54="","Du har inte angett deltagare och företag","")</f>
        <v/>
      </c>
      <c r="I71" s="8"/>
      <c r="J71" s="8"/>
      <c r="K71" s="8"/>
      <c r="L71" s="8"/>
    </row>
    <row r="72" spans="1:12" ht="19.5" thickBot="1" x14ac:dyDescent="0.35">
      <c r="A72" s="8"/>
      <c r="B72" s="8"/>
      <c r="C72" s="8"/>
      <c r="D72" s="6"/>
      <c r="E72" s="6"/>
      <c r="F72" s="26" t="s">
        <v>38</v>
      </c>
      <c r="G72" s="26" t="s">
        <v>39</v>
      </c>
      <c r="H72" s="27" t="str">
        <f>IF(C70="","Du har inte angett syfte","")</f>
        <v/>
      </c>
      <c r="I72" s="8"/>
      <c r="J72" s="8"/>
      <c r="K72" s="8"/>
      <c r="L72" s="8"/>
    </row>
    <row r="73" spans="1:12" ht="19.5" thickBot="1" x14ac:dyDescent="0.35">
      <c r="A73" s="8"/>
      <c r="B73" s="8"/>
      <c r="C73" s="3" t="s">
        <v>37</v>
      </c>
      <c r="D73" s="6"/>
      <c r="E73" s="6"/>
      <c r="F73" s="36"/>
      <c r="G73" s="36" t="s">
        <v>55</v>
      </c>
      <c r="H73" s="27" t="str">
        <f>IF(F73&amp;G73="x","","Du har inte satt kryss för ev löneavdrag")</f>
        <v/>
      </c>
      <c r="I73" s="27"/>
      <c r="J73" s="27"/>
      <c r="K73" s="8"/>
      <c r="L73" s="8"/>
    </row>
    <row r="74" spans="1:12" ht="18.75" x14ac:dyDescent="0.3">
      <c r="A74" s="8"/>
      <c r="B74" s="8"/>
      <c r="C74" s="8"/>
      <c r="D74" s="6"/>
      <c r="E74" s="6"/>
      <c r="F74" s="6"/>
      <c r="G74" s="6"/>
      <c r="H74" s="27"/>
      <c r="I74" s="8"/>
      <c r="J74" s="8"/>
      <c r="K74" s="8"/>
      <c r="L74" s="8"/>
    </row>
    <row r="75" spans="1:12" x14ac:dyDescent="0.25">
      <c r="A75" s="8"/>
      <c r="B75" s="8"/>
      <c r="C75" s="8"/>
      <c r="D75" s="6"/>
      <c r="E75" s="6"/>
      <c r="F75" s="6"/>
      <c r="G75" s="6"/>
      <c r="H75" s="8"/>
      <c r="I75" s="8"/>
      <c r="J75" s="8"/>
      <c r="K75" s="8"/>
      <c r="L75" s="8"/>
    </row>
    <row r="76" spans="1:12" x14ac:dyDescent="0.25">
      <c r="A76" s="33" t="s">
        <v>46</v>
      </c>
      <c r="B76" s="8"/>
      <c r="C76" s="8"/>
      <c r="D76" s="8"/>
      <c r="E76" s="8"/>
      <c r="F76" s="8"/>
      <c r="G76" s="8"/>
      <c r="H76" s="10" t="s">
        <v>40</v>
      </c>
      <c r="I76" s="8"/>
      <c r="J76" s="8"/>
      <c r="K76" s="8"/>
      <c r="L76" s="8"/>
    </row>
  </sheetData>
  <sheetProtection password="CAF7" sheet="1" selectLockedCells="1"/>
  <protectedRanges>
    <protectedRange password="C4EC" sqref="D8:D9" name="Område2"/>
    <protectedRange password="C4EC" sqref="D13:D15 D20:D21" name="Område1"/>
  </protectedRanges>
  <mergeCells count="66">
    <mergeCell ref="I62:K62"/>
    <mergeCell ref="I63:K63"/>
    <mergeCell ref="D58:E58"/>
    <mergeCell ref="C48:D48"/>
    <mergeCell ref="D54:E54"/>
    <mergeCell ref="D56:E56"/>
    <mergeCell ref="D55:E55"/>
    <mergeCell ref="D59:E59"/>
    <mergeCell ref="D60:E60"/>
    <mergeCell ref="D61:E61"/>
    <mergeCell ref="D62:E62"/>
    <mergeCell ref="D63:E63"/>
    <mergeCell ref="C70:K70"/>
    <mergeCell ref="I64:K64"/>
    <mergeCell ref="I65:K65"/>
    <mergeCell ref="I66:K66"/>
    <mergeCell ref="I54:K54"/>
    <mergeCell ref="I55:K55"/>
    <mergeCell ref="I56:K56"/>
    <mergeCell ref="I57:K57"/>
    <mergeCell ref="I58:K58"/>
    <mergeCell ref="D57:E57"/>
    <mergeCell ref="I59:K59"/>
    <mergeCell ref="I60:K60"/>
    <mergeCell ref="I61:K61"/>
    <mergeCell ref="F59:H59"/>
    <mergeCell ref="F60:H60"/>
    <mergeCell ref="D68:E68"/>
    <mergeCell ref="H9:I9"/>
    <mergeCell ref="F10:G10"/>
    <mergeCell ref="H10:I10"/>
    <mergeCell ref="H2:H3"/>
    <mergeCell ref="A6:K6"/>
    <mergeCell ref="F8:G8"/>
    <mergeCell ref="H8:I8"/>
    <mergeCell ref="F9:G9"/>
    <mergeCell ref="D64:E64"/>
    <mergeCell ref="D65:E65"/>
    <mergeCell ref="D66:E66"/>
    <mergeCell ref="D67:E67"/>
    <mergeCell ref="E47:F47"/>
    <mergeCell ref="F61:H61"/>
    <mergeCell ref="F62:H62"/>
    <mergeCell ref="F54:H54"/>
    <mergeCell ref="F55:H55"/>
    <mergeCell ref="F56:H56"/>
    <mergeCell ref="F57:H57"/>
    <mergeCell ref="F58:H58"/>
    <mergeCell ref="G47:H47"/>
    <mergeCell ref="I47:J47"/>
    <mergeCell ref="G50:H50"/>
    <mergeCell ref="I50:J50"/>
    <mergeCell ref="K47:L47"/>
    <mergeCell ref="G48:H48"/>
    <mergeCell ref="I48:J48"/>
    <mergeCell ref="K48:L48"/>
    <mergeCell ref="G49:L49"/>
    <mergeCell ref="K50:L50"/>
    <mergeCell ref="I67:K67"/>
    <mergeCell ref="I68:K68"/>
    <mergeCell ref="F63:H63"/>
    <mergeCell ref="F64:H64"/>
    <mergeCell ref="F65:H65"/>
    <mergeCell ref="F66:H66"/>
    <mergeCell ref="F67:H67"/>
    <mergeCell ref="F68:H68"/>
  </mergeCells>
  <conditionalFormatting sqref="G52:G53 G69">
    <cfRule type="expression" priority="1">
      <formula>"om(e8=x)"</formula>
    </cfRule>
  </conditionalFormatting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"/>
  <sheetViews>
    <sheetView workbookViewId="0"/>
  </sheetViews>
  <sheetFormatPr defaultRowHeight="15" x14ac:dyDescent="0.25"/>
  <sheetData>
    <row r="1" spans="1:1" x14ac:dyDescent="0.25">
      <c r="A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Representationsmall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2026-01-13T09:47:35Z</dcterms:modified>
  <cp:contentStatus/>
</cp:coreProperties>
</file>